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51" yWindow="300" windowWidth="15945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<sst xmlns="http://schemas.openxmlformats.org/spreadsheetml/2006/main" count="728" uniqueCount="64">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</sst>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200" fontId="22" fillId="0" borderId="0" xfId="0" applyNumberFormat="1" applyFont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4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5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6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6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6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6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6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6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6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6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6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6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6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6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6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6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6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6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7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0" sqref="AF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0" sqref="AG8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104312.20000000001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138570.71000000002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4906.399999999998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1103.3999999999905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1107.3799999999933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4507.910000000001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/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104312.20000000001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138570.71000000002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79537.70000000001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112780.87000000007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94" sqref="N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40" customWidth="1"/>
    <col min="11" max="11" width="9.25390625" style="0" customWidth="1"/>
    <col min="12" max="12" width="9.875" style="14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1">
        <v>11</v>
      </c>
      <c r="K4" s="8">
        <v>12</v>
      </c>
      <c r="L4" s="141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2"/>
      <c r="K5" s="38"/>
      <c r="L5" s="142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2"/>
      <c r="K6" s="38"/>
      <c r="L6" s="142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2"/>
      <c r="K7" s="38">
        <v>35038.35</v>
      </c>
      <c r="L7" s="142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27953.150000000016</v>
      </c>
      <c r="AF7" s="54"/>
      <c r="AG7" s="40"/>
    </row>
    <row r="8" spans="1:55" ht="18" customHeight="1">
      <c r="A8" s="47" t="s">
        <v>30</v>
      </c>
      <c r="B8" s="33">
        <f>SUM(E8:AB8)</f>
        <v>49606.100000000006</v>
      </c>
      <c r="C8" s="103">
        <v>157976.37000000008</v>
      </c>
      <c r="D8" s="59">
        <v>12815.7</v>
      </c>
      <c r="E8" s="60">
        <v>3929.8</v>
      </c>
      <c r="F8" s="138">
        <v>3302.3</v>
      </c>
      <c r="G8" s="138">
        <v>4842.4</v>
      </c>
      <c r="H8" s="138">
        <v>6256.3</v>
      </c>
      <c r="I8" s="138">
        <v>13986</v>
      </c>
      <c r="J8" s="143">
        <v>2877.6</v>
      </c>
      <c r="K8" s="139">
        <v>1864.4</v>
      </c>
      <c r="L8" s="143">
        <v>1964.4</v>
      </c>
      <c r="M8" s="138">
        <v>1986.4</v>
      </c>
      <c r="N8" s="138">
        <v>8596.5</v>
      </c>
      <c r="O8" s="138"/>
      <c r="P8" s="138"/>
      <c r="Q8" s="138"/>
      <c r="R8" s="138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147408.4700000001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218975.99000000005</v>
      </c>
      <c r="C9" s="104">
        <f aca="true" t="shared" si="0" ref="C9:AD9">C10+C15+C24+C33+C47+C52+C54+C61+C62+C71+C72+C88+C76+C81+C83+C82+C69+C89+C90+C91+C70+C40+C92</f>
        <v>138305.41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7949.7</v>
      </c>
      <c r="J9" s="144">
        <f t="shared" si="0"/>
        <v>1063.2</v>
      </c>
      <c r="K9" s="68">
        <f t="shared" si="0"/>
        <v>50999.70000000001</v>
      </c>
      <c r="L9" s="144">
        <f>L10+L15+L24+L33+L47+L52+L54+L61+L62+L71+L72+L88+L76+L81+L83+L82+L69+L89+L90+L91+L70+L40+L92</f>
        <v>33069</v>
      </c>
      <c r="M9" s="68">
        <f t="shared" si="0"/>
        <v>6382.5</v>
      </c>
      <c r="N9" s="68">
        <f t="shared" si="0"/>
        <v>4259.900000000001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127335.10000000002</v>
      </c>
      <c r="AG9" s="69">
        <f>AG10+AG15+AG24+AG33+AG47+AG52+AG54+AG61+AG62+AG71+AG72+AG76+AG88+AG81+AG83+AG82+AG69+AG89+AG91+AG90+AG70+AG40+AG92</f>
        <v>229946.30000000005</v>
      </c>
      <c r="AH9" s="41"/>
      <c r="AI9" s="41"/>
    </row>
    <row r="10" spans="1:34" ht="15.75">
      <c r="A10" s="4" t="s">
        <v>4</v>
      </c>
      <c r="B10" s="72">
        <f>20114.7+50</f>
        <v>20164.7</v>
      </c>
      <c r="C10" s="72">
        <f>4911.3-21.9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5">
        <v>67.6</v>
      </c>
      <c r="K10" s="67">
        <v>24.3</v>
      </c>
      <c r="L10" s="145">
        <v>5644.4</v>
      </c>
      <c r="M10" s="67">
        <v>1466.6</v>
      </c>
      <c r="N10" s="67">
        <v>1.9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8314.099999999999</v>
      </c>
      <c r="AG10" s="72">
        <f>B10+C10-AF10</f>
        <v>16740.000000000004</v>
      </c>
      <c r="AH10" s="18"/>
    </row>
    <row r="11" spans="1:34" ht="15.75">
      <c r="A11" s="3" t="s">
        <v>5</v>
      </c>
      <c r="B11" s="72">
        <f>17567.8+45.2</f>
        <v>17613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5"/>
      <c r="K11" s="67"/>
      <c r="L11" s="145">
        <v>5626.9</v>
      </c>
      <c r="M11" s="67">
        <v>1226.3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7621.099999999999</v>
      </c>
      <c r="AG11" s="72">
        <f>B11+C11-AF11</f>
        <v>13560.32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5"/>
      <c r="K12" s="67"/>
      <c r="L12" s="145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5"/>
      <c r="K13" s="67"/>
      <c r="L13" s="145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2453.500000000001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5">
        <f t="shared" si="2"/>
        <v>67.6</v>
      </c>
      <c r="K14" s="67">
        <f t="shared" si="2"/>
        <v>24.3</v>
      </c>
      <c r="L14" s="145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671.0999999999999</v>
      </c>
      <c r="AG14" s="72">
        <f>AG10-AG11-AG12-AG13</f>
        <v>2873.080000000004</v>
      </c>
      <c r="AH14" s="18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5">
        <v>178.6</v>
      </c>
      <c r="K15" s="67">
        <f>57.8+36528.9</f>
        <v>36586.700000000004</v>
      </c>
      <c r="L15" s="145">
        <v>19640.2</v>
      </c>
      <c r="M15" s="67">
        <v>667.4</v>
      </c>
      <c r="N15" s="67">
        <v>627.6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62803.40000000001</v>
      </c>
      <c r="AG15" s="72">
        <f aca="true" t="shared" si="3" ref="AG15:AG31">B15+C15-AF15</f>
        <v>75105.39999999998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6"/>
      <c r="K16" s="75">
        <v>36528.9</v>
      </c>
      <c r="L16" s="14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16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5"/>
      <c r="K17" s="67">
        <v>36528.9</v>
      </c>
      <c r="L17" s="145">
        <v>19638.7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60023.5</v>
      </c>
      <c r="AG17" s="72">
        <f t="shared" si="3"/>
        <v>53468.29999999999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5"/>
      <c r="K18" s="67"/>
      <c r="L18" s="145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8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5">
        <v>2.2</v>
      </c>
      <c r="K19" s="67"/>
      <c r="L19" s="145"/>
      <c r="M19" s="67">
        <v>83.3</v>
      </c>
      <c r="N19" s="67">
        <v>20.3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603.4999999999999</v>
      </c>
      <c r="AG19" s="72">
        <f t="shared" si="3"/>
        <v>8990.7</v>
      </c>
      <c r="AH19" s="18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5">
        <v>134.5</v>
      </c>
      <c r="K20" s="67">
        <v>0.6</v>
      </c>
      <c r="L20" s="145"/>
      <c r="M20" s="67">
        <v>32.8</v>
      </c>
      <c r="N20" s="67">
        <v>63.2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341.09999999999997</v>
      </c>
      <c r="AG20" s="72">
        <f t="shared" si="3"/>
        <v>2612.1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5"/>
      <c r="K21" s="67"/>
      <c r="L21" s="145"/>
      <c r="M21" s="67">
        <f>523.5+21.1</f>
        <v>544.6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563.6</v>
      </c>
      <c r="AG21" s="72">
        <f t="shared" si="3"/>
        <v>643.4999999999999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5"/>
      <c r="K22" s="67"/>
      <c r="L22" s="145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3993.6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5">
        <f t="shared" si="4"/>
        <v>41.900000000000006</v>
      </c>
      <c r="K23" s="67">
        <f t="shared" si="4"/>
        <v>57.20000000000291</v>
      </c>
      <c r="L23" s="145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1271.7000000000025</v>
      </c>
      <c r="AG23" s="72">
        <f t="shared" si="3"/>
        <v>9377.9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</f>
        <v>2507.1</v>
      </c>
      <c r="J24" s="145">
        <v>402.7</v>
      </c>
      <c r="K24" s="67">
        <f>21.6+10818.2</f>
        <v>10839.800000000001</v>
      </c>
      <c r="L24" s="145">
        <f>829.8+662.4</f>
        <v>1492.1999999999998</v>
      </c>
      <c r="M24" s="67"/>
      <c r="N24" s="67">
        <f>207+834.4</f>
        <v>1041.4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16814.800000000003</v>
      </c>
      <c r="AG24" s="72">
        <f t="shared" si="3"/>
        <v>28075.999999999985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/>
      <c r="G25" s="75">
        <v>154.4</v>
      </c>
      <c r="H25" s="75">
        <v>28.9</v>
      </c>
      <c r="I25" s="75">
        <v>1674.2</v>
      </c>
      <c r="J25" s="146"/>
      <c r="K25" s="75">
        <v>10818.2</v>
      </c>
      <c r="L25" s="146">
        <v>662.4</v>
      </c>
      <c r="M25" s="75"/>
      <c r="N25" s="75">
        <v>834.4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14172.5</v>
      </c>
      <c r="AG25" s="115">
        <f t="shared" si="3"/>
        <v>10163.800000000007</v>
      </c>
      <c r="AH25" s="57"/>
      <c r="AI25" s="133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5"/>
      <c r="K26" s="67"/>
      <c r="L26" s="145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5"/>
      <c r="K27" s="67"/>
      <c r="L27" s="145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5"/>
      <c r="K28" s="67"/>
      <c r="L28" s="145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5"/>
      <c r="K29" s="67"/>
      <c r="L29" s="145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5"/>
      <c r="K30" s="67"/>
      <c r="L30" s="145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5"/>
      <c r="K31" s="67"/>
      <c r="L31" s="145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2507.1</v>
      </c>
      <c r="J32" s="145">
        <f t="shared" si="5"/>
        <v>402.7</v>
      </c>
      <c r="K32" s="67">
        <f t="shared" si="5"/>
        <v>10839.800000000001</v>
      </c>
      <c r="L32" s="145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16814.800000000003</v>
      </c>
      <c r="AG32" s="72">
        <f>AG24</f>
        <v>28075.999999999985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145"/>
      <c r="K33" s="67">
        <v>41</v>
      </c>
      <c r="L33" s="145">
        <v>50.9</v>
      </c>
      <c r="M33" s="67"/>
      <c r="N33" s="67">
        <v>0.1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92</v>
      </c>
      <c r="AG33" s="72">
        <f aca="true" t="shared" si="6" ref="AG33:AG38">B33+C33-AF33</f>
        <v>2270.39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5"/>
      <c r="K34" s="67">
        <v>35.4</v>
      </c>
      <c r="L34" s="145">
        <v>50.9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86.3</v>
      </c>
      <c r="AG34" s="72">
        <f t="shared" si="6"/>
        <v>247.89999999999998</v>
      </c>
    </row>
    <row r="35" spans="1:33" ht="15.7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145"/>
      <c r="K35" s="67"/>
      <c r="L35" s="145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5"/>
      <c r="K36" s="67">
        <v>0.7</v>
      </c>
      <c r="L36" s="145"/>
      <c r="M36" s="67"/>
      <c r="N36" s="72">
        <v>0.1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0.7999999999999999</v>
      </c>
      <c r="AG36" s="72">
        <f t="shared" si="6"/>
        <v>19.9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5"/>
      <c r="K37" s="67"/>
      <c r="L37" s="145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5"/>
      <c r="K38" s="67"/>
      <c r="L38" s="145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5">
        <f t="shared" si="7"/>
        <v>0</v>
      </c>
      <c r="K39" s="67">
        <f t="shared" si="7"/>
        <v>4.900000000000001</v>
      </c>
      <c r="L39" s="145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4.900000000000001</v>
      </c>
      <c r="AG39" s="72">
        <f>AG33-AG34-AG36-AG38-AG35-AG37</f>
        <v>106.28999999999974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5"/>
      <c r="K40" s="67">
        <f>25.5</f>
        <v>25.5</v>
      </c>
      <c r="L40" s="145">
        <v>366.5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392</v>
      </c>
      <c r="AG40" s="72">
        <f aca="true" t="shared" si="8" ref="AG40:AG45">B40+C40-AF40</f>
        <v>827.7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5"/>
      <c r="K41" s="67"/>
      <c r="L41" s="145">
        <v>366.5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366.5</v>
      </c>
      <c r="AG41" s="72">
        <f t="shared" si="8"/>
        <v>728.0999999999999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5"/>
      <c r="K42" s="67"/>
      <c r="L42" s="145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5"/>
      <c r="K43" s="67"/>
      <c r="L43" s="145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5"/>
      <c r="K44" s="67">
        <v>0.4</v>
      </c>
      <c r="L44" s="145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0.4</v>
      </c>
      <c r="AG44" s="72">
        <f t="shared" si="8"/>
        <v>55.19999999999998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5"/>
      <c r="K45" s="67"/>
      <c r="L45" s="145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5">
        <f t="shared" si="9"/>
        <v>0</v>
      </c>
      <c r="K46" s="67">
        <f t="shared" si="9"/>
        <v>25.1</v>
      </c>
      <c r="L46" s="145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25.1</v>
      </c>
      <c r="AG46" s="72">
        <f>AG40-AG41-AG42-AG43-AG44-AG45</f>
        <v>20.600000000000158</v>
      </c>
    </row>
    <row r="47" spans="1:33" ht="17.25" customHeight="1">
      <c r="A47" s="4" t="s">
        <v>43</v>
      </c>
      <c r="B47" s="70">
        <f>2405-50</f>
        <v>2355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7"/>
      <c r="K47" s="79">
        <v>16.8</v>
      </c>
      <c r="L47" s="147">
        <v>33.9</v>
      </c>
      <c r="M47" s="79">
        <v>103.7</v>
      </c>
      <c r="N47" s="79">
        <v>4.5</v>
      </c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2229.8</v>
      </c>
      <c r="AG47" s="72">
        <f>B47+C47-AF47</f>
        <v>1595.9899999999998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7"/>
      <c r="K48" s="79"/>
      <c r="L48" s="147">
        <v>33.9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33.9</v>
      </c>
      <c r="AG48" s="72">
        <f>B48+C48-AF48</f>
        <v>75.6</v>
      </c>
    </row>
    <row r="49" spans="1:33" ht="15.75">
      <c r="A49" s="3" t="s">
        <v>16</v>
      </c>
      <c r="B49" s="72">
        <f>2171.5-50</f>
        <v>2121.5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5"/>
      <c r="K49" s="67"/>
      <c r="L49" s="145"/>
      <c r="M49" s="67">
        <v>96.2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2083.6</v>
      </c>
      <c r="AG49" s="72">
        <f>B49+C49-AF49</f>
        <v>962.3700000000003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5"/>
      <c r="K50" s="67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5">
        <f t="shared" si="10"/>
        <v>0</v>
      </c>
      <c r="K51" s="67">
        <f t="shared" si="10"/>
        <v>16.8</v>
      </c>
      <c r="L51" s="145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112.30000000000004</v>
      </c>
      <c r="AG51" s="72">
        <f>AG47-AG49-AG48</f>
        <v>558.0199999999994</v>
      </c>
    </row>
    <row r="52" spans="1:33" ht="15" customHeight="1">
      <c r="A52" s="4" t="s">
        <v>0</v>
      </c>
      <c r="B52" s="72">
        <f>4446.9-312.7-1000</f>
        <v>3134.2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5">
        <v>129.5</v>
      </c>
      <c r="K52" s="67">
        <f>978.2</f>
        <v>978.2</v>
      </c>
      <c r="L52" s="145">
        <v>399.1</v>
      </c>
      <c r="M52" s="67">
        <v>49.9</v>
      </c>
      <c r="N52" s="67">
        <v>14.4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2938</v>
      </c>
      <c r="AG52" s="72">
        <f aca="true" t="shared" si="11" ref="AG52:AG59">B52+C52-AF52</f>
        <v>4704.3099999999995</v>
      </c>
    </row>
    <row r="53" spans="1:33" ht="15" customHeight="1">
      <c r="A53" s="3" t="s">
        <v>2</v>
      </c>
      <c r="B53" s="72">
        <v>797.5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5"/>
      <c r="K53" s="67">
        <v>31.9</v>
      </c>
      <c r="L53" s="145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907.8</v>
      </c>
    </row>
    <row r="54" spans="1:34" ht="15" customHeight="1">
      <c r="A54" s="4" t="s">
        <v>9</v>
      </c>
      <c r="B54" s="111">
        <v>1884.6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5">
        <v>36.6</v>
      </c>
      <c r="K54" s="67"/>
      <c r="L54" s="145">
        <v>467.8</v>
      </c>
      <c r="M54" s="67">
        <v>30</v>
      </c>
      <c r="N54" s="67">
        <v>177.9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1052.1000000000001</v>
      </c>
      <c r="AG54" s="72">
        <f t="shared" si="11"/>
        <v>2154.0499999999993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5"/>
      <c r="K55" s="67"/>
      <c r="L55" s="145">
        <v>456.7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456.7</v>
      </c>
      <c r="AG55" s="72">
        <f t="shared" si="11"/>
        <v>910.8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5"/>
      <c r="K56" s="67"/>
      <c r="L56" s="145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40" customFormat="1" ht="15.75">
      <c r="A57" s="156" t="s">
        <v>2</v>
      </c>
      <c r="B57" s="155">
        <v>20.5</v>
      </c>
      <c r="C57" s="145">
        <v>62.500000000000114</v>
      </c>
      <c r="D57" s="145"/>
      <c r="E57" s="145">
        <v>8.4</v>
      </c>
      <c r="F57" s="145"/>
      <c r="G57" s="145"/>
      <c r="H57" s="145"/>
      <c r="I57" s="145"/>
      <c r="J57" s="145">
        <v>29.4</v>
      </c>
      <c r="K57" s="145"/>
      <c r="L57" s="145">
        <v>8.5</v>
      </c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>
        <f t="shared" si="1"/>
        <v>46.3</v>
      </c>
      <c r="AG57" s="145">
        <f t="shared" si="11"/>
        <v>36.70000000000012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5"/>
      <c r="K58" s="67"/>
      <c r="L58" s="145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5"/>
      <c r="K59" s="67"/>
      <c r="L59" s="145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5">
        <f t="shared" si="12"/>
        <v>7.200000000000003</v>
      </c>
      <c r="K60" s="67">
        <f t="shared" si="12"/>
        <v>0</v>
      </c>
      <c r="L60" s="145">
        <f t="shared" si="12"/>
        <v>2.6000000000000227</v>
      </c>
      <c r="M60" s="67">
        <f t="shared" si="12"/>
        <v>30</v>
      </c>
      <c r="N60" s="67">
        <f t="shared" si="12"/>
        <v>177.9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549.1000000000001</v>
      </c>
      <c r="AG60" s="72">
        <f>AG54-AG55-AG57-AG59-AG56-AG58</f>
        <v>1206.5499999999993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5"/>
      <c r="K61" s="67"/>
      <c r="L61" s="145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0.2</v>
      </c>
      <c r="AG61" s="72">
        <f aca="true" t="shared" si="14" ref="AG61:AG67">B61+C61-AF61</f>
        <v>632.8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5">
        <v>18.9</v>
      </c>
      <c r="K62" s="72"/>
      <c r="L62" s="145">
        <v>1485.3</v>
      </c>
      <c r="M62" s="72">
        <v>8.9</v>
      </c>
      <c r="N62" s="72">
        <v>39.9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1653.0000000000002</v>
      </c>
      <c r="AG62" s="72">
        <f t="shared" si="14"/>
        <v>3351.6000000000004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5"/>
      <c r="K63" s="67"/>
      <c r="L63" s="145">
        <v>1196.1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1196.1</v>
      </c>
      <c r="AG63" s="72">
        <f t="shared" si="14"/>
        <v>2046.8000000000002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5"/>
      <c r="K64" s="67"/>
      <c r="L64" s="145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5">
        <v>2.2</v>
      </c>
      <c r="K65" s="67"/>
      <c r="L65" s="145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43.1</v>
      </c>
      <c r="AG65" s="72">
        <f t="shared" si="14"/>
        <v>70.6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5">
        <v>1.1</v>
      </c>
      <c r="K66" s="67"/>
      <c r="L66" s="145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9.5</v>
      </c>
      <c r="AG66" s="72">
        <f t="shared" si="14"/>
        <v>120.80000000000001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5"/>
      <c r="K67" s="67"/>
      <c r="L67" s="145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5">
        <f t="shared" si="15"/>
        <v>15.599999999999998</v>
      </c>
      <c r="K68" s="67">
        <f t="shared" si="15"/>
        <v>0</v>
      </c>
      <c r="L68" s="145">
        <f t="shared" si="15"/>
        <v>171.80000000000004</v>
      </c>
      <c r="M68" s="67">
        <f t="shared" si="15"/>
        <v>8.9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294.3</v>
      </c>
      <c r="AG68" s="72">
        <f>AG62-AG63-AG66-AG67-AG65-AG64</f>
        <v>1113.4000000000003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5"/>
      <c r="K69" s="67"/>
      <c r="L69" s="145"/>
      <c r="M69" s="67"/>
      <c r="N69" s="67">
        <v>1268.6</v>
      </c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2684.6</v>
      </c>
      <c r="AG69" s="130">
        <f aca="true" t="shared" si="16" ref="AG69:AG92">B69+C69-AF69</f>
        <v>1972.7000000000003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5"/>
      <c r="K70" s="67"/>
      <c r="L70" s="145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7"/>
      <c r="K71" s="79"/>
      <c r="L71" s="147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</f>
        <v>1359.2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5">
        <v>6.5</v>
      </c>
      <c r="K72" s="67">
        <f>3.7+0.6+0.8</f>
        <v>5.1</v>
      </c>
      <c r="L72" s="145">
        <v>23</v>
      </c>
      <c r="M72" s="67">
        <v>61.2</v>
      </c>
      <c r="N72" s="67">
        <v>31.6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332</v>
      </c>
      <c r="AG72" s="130">
        <f t="shared" si="16"/>
        <v>3326.7</v>
      </c>
      <c r="AH72" s="86">
        <f>AG72+AG69+AG76</f>
        <v>5614.459999999999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5"/>
      <c r="K73" s="67"/>
      <c r="L73" s="145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5"/>
      <c r="K74" s="67"/>
      <c r="L74" s="145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5"/>
      <c r="K75" s="67">
        <v>3.7</v>
      </c>
      <c r="L75" s="145">
        <v>0</v>
      </c>
      <c r="M75" s="67">
        <v>40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50.7</v>
      </c>
      <c r="AG75" s="130">
        <f t="shared" si="16"/>
        <v>42.7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7"/>
      <c r="K76" s="79">
        <v>82.9</v>
      </c>
      <c r="L76" s="147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93.30000000000001</v>
      </c>
      <c r="AG76" s="130">
        <f t="shared" si="16"/>
        <v>315.05999999999995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7"/>
      <c r="K77" s="79">
        <v>60.7</v>
      </c>
      <c r="L77" s="147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60.7</v>
      </c>
      <c r="AG77" s="130">
        <f t="shared" si="16"/>
        <v>86.09999999999998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7"/>
      <c r="K78" s="79"/>
      <c r="L78" s="147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7"/>
      <c r="K79" s="79"/>
      <c r="L79" s="147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7"/>
      <c r="K80" s="79"/>
      <c r="L80" s="147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11.5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7"/>
      <c r="K81" s="79">
        <v>43</v>
      </c>
      <c r="L81" s="147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7"/>
      <c r="K82" s="79"/>
      <c r="L82" s="147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7"/>
      <c r="K83" s="79"/>
      <c r="L83" s="14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7"/>
      <c r="K84" s="79"/>
      <c r="L84" s="147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7"/>
      <c r="K85" s="79"/>
      <c r="L85" s="147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7"/>
      <c r="K86" s="79"/>
      <c r="L86" s="147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7"/>
      <c r="K87" s="79"/>
      <c r="L87" s="147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5"/>
      <c r="K88" s="67"/>
      <c r="L88" s="145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</f>
        <v>4338.5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5">
        <f>52.6+57.3</f>
        <v>109.9</v>
      </c>
      <c r="K89" s="67">
        <v>368.9</v>
      </c>
      <c r="L89" s="145">
        <f>54.7+360.9</f>
        <v>415.59999999999997</v>
      </c>
      <c r="M89" s="67">
        <v>1446.9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5151.1</v>
      </c>
      <c r="AG89" s="72">
        <f t="shared" si="16"/>
        <v>2566.999999999999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5"/>
      <c r="K90" s="67"/>
      <c r="L90" s="145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5"/>
      <c r="K91" s="67"/>
      <c r="L91" s="145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</f>
        <v>20869.7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5">
        <v>112.9</v>
      </c>
      <c r="K92" s="67">
        <v>1987.5</v>
      </c>
      <c r="L92" s="145">
        <v>3050.1</v>
      </c>
      <c r="M92" s="67">
        <v>2547.9</v>
      </c>
      <c r="N92" s="67">
        <v>307.1</v>
      </c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20296.7</v>
      </c>
      <c r="AG92" s="72">
        <f t="shared" si="16"/>
        <v>83531.70000000001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5"/>
      <c r="K93" s="67"/>
      <c r="L93" s="145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218975.99000000005</v>
      </c>
      <c r="C94" s="132">
        <f t="shared" si="17"/>
        <v>138305.41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7949.7</v>
      </c>
      <c r="J94" s="148">
        <f t="shared" si="17"/>
        <v>1063.2</v>
      </c>
      <c r="K94" s="83">
        <f t="shared" si="17"/>
        <v>50999.70000000001</v>
      </c>
      <c r="L94" s="148">
        <f t="shared" si="17"/>
        <v>33069</v>
      </c>
      <c r="M94" s="83">
        <f t="shared" si="17"/>
        <v>6382.5</v>
      </c>
      <c r="N94" s="83">
        <f t="shared" si="17"/>
        <v>4259.900000000001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127335.10000000002</v>
      </c>
      <c r="AG94" s="84">
        <f>AG10+AG15+AG24+AG33+AG47+AG52+AG54+AG61+AG62+AG69+AG71+AG72+AG76+AG81+AG82+AG83+AG88+AG89+AG90+AG91+AG70+AG40+AG92</f>
        <v>229946.30000000005</v>
      </c>
    </row>
    <row r="95" spans="1:33" ht="15.75">
      <c r="A95" s="3" t="s">
        <v>5</v>
      </c>
      <c r="B95" s="22">
        <f>B11+B17+B26+B34+B55+B63+B73+B41+B77+B48</f>
        <v>126155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5">
        <f t="shared" si="18"/>
        <v>0</v>
      </c>
      <c r="K95" s="67">
        <f t="shared" si="18"/>
        <v>36625</v>
      </c>
      <c r="L95" s="145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69844.8</v>
      </c>
      <c r="AG95" s="71">
        <f>B95+C95-AF95</f>
        <v>71123.92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5">
        <f t="shared" si="19"/>
        <v>165</v>
      </c>
      <c r="K96" s="67">
        <f t="shared" si="19"/>
        <v>33.6</v>
      </c>
      <c r="L96" s="145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1186.8000000000002</v>
      </c>
      <c r="AG96" s="71">
        <f>B96+C96-AF96</f>
        <v>4475.999999999999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5">
        <f t="shared" si="20"/>
        <v>0</v>
      </c>
      <c r="K97" s="67">
        <f t="shared" si="20"/>
        <v>0</v>
      </c>
      <c r="L97" s="145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5">
        <f t="shared" si="21"/>
        <v>4.4</v>
      </c>
      <c r="K98" s="67">
        <f t="shared" si="21"/>
        <v>0</v>
      </c>
      <c r="L98" s="145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646.5999999999999</v>
      </c>
      <c r="AG98" s="71">
        <f>B98+C98-AF98</f>
        <v>9347.5</v>
      </c>
    </row>
    <row r="99" spans="1:33" ht="15.75">
      <c r="A99" s="3" t="s">
        <v>16</v>
      </c>
      <c r="B99" s="22">
        <f aca="true" t="shared" si="22" ref="B99:X99">B21+B30+B49+B37+B58+B13+B75+B67</f>
        <v>4892.6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5">
        <f t="shared" si="22"/>
        <v>0</v>
      </c>
      <c r="K99" s="67">
        <f t="shared" si="22"/>
        <v>3.7</v>
      </c>
      <c r="L99" s="145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2807.9000000000005</v>
      </c>
      <c r="AG99" s="71">
        <f>B99+C99-AF99</f>
        <v>3281.67</v>
      </c>
    </row>
    <row r="100" spans="1:33" ht="12.75">
      <c r="A100" s="1" t="s">
        <v>35</v>
      </c>
      <c r="B100" s="2">
        <f aca="true" t="shared" si="24" ref="B100:AD100">B94-B95-B96-B97-B98-B99</f>
        <v>81924.19000000005</v>
      </c>
      <c r="C100" s="20">
        <f t="shared" si="24"/>
        <v>112628.32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5688.3</v>
      </c>
      <c r="J100" s="149">
        <f t="shared" si="24"/>
        <v>893.8000000000001</v>
      </c>
      <c r="K100" s="85">
        <f t="shared" si="24"/>
        <v>14337.40000000001</v>
      </c>
      <c r="L100" s="149">
        <f t="shared" si="24"/>
        <v>5573.399999999999</v>
      </c>
      <c r="M100" s="85">
        <f t="shared" si="24"/>
        <v>4358.4</v>
      </c>
      <c r="N100" s="85">
        <f t="shared" si="24"/>
        <v>4141.700000000001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52849.000000000015</v>
      </c>
      <c r="AG100" s="85">
        <f>AG94-AG95-AG96-AG97-AG98-AG99</f>
        <v>141703.51000000004</v>
      </c>
    </row>
    <row r="101" spans="1:33" s="32" customFormat="1" ht="15.75">
      <c r="A101" s="30"/>
      <c r="B101" s="31"/>
      <c r="C101" s="125"/>
      <c r="J101" s="150"/>
      <c r="L101" s="15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1"/>
      <c r="K102" s="55"/>
      <c r="L102" s="151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2"/>
      <c r="K103" s="44"/>
      <c r="L103" s="152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3"/>
      <c r="K104" s="2"/>
      <c r="L104" s="153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3"/>
      <c r="K105" s="2"/>
      <c r="L105" s="153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4"/>
      <c r="K106" s="6"/>
      <c r="L106" s="154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4"/>
      <c r="K107" s="6"/>
      <c r="L107" s="154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4"/>
      <c r="K108" s="6"/>
      <c r="L108" s="154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4"/>
      <c r="K109" s="6"/>
      <c r="L109" s="154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4"/>
      <c r="K110" s="6"/>
      <c r="L110" s="154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4"/>
      <c r="K111" s="6"/>
      <c r="L111" s="154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4"/>
      <c r="K112" s="6"/>
      <c r="L112" s="154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4"/>
      <c r="K113" s="6"/>
      <c r="L113" s="154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4"/>
      <c r="K114" s="6"/>
      <c r="L114" s="154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4"/>
      <c r="K115" s="6"/>
      <c r="L115" s="154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4"/>
      <c r="K116" s="6"/>
      <c r="L116" s="154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4"/>
      <c r="K117" s="6"/>
      <c r="L117" s="154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4"/>
      <c r="K118" s="6"/>
      <c r="L118" s="154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4"/>
      <c r="K119" s="6"/>
      <c r="L119" s="154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4"/>
      <c r="K120" s="6"/>
      <c r="L120" s="154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4"/>
      <c r="K121" s="6"/>
      <c r="L121" s="154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4"/>
      <c r="K122" s="6"/>
      <c r="L122" s="154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4"/>
      <c r="K123" s="6"/>
      <c r="L123" s="154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4"/>
      <c r="K124" s="6"/>
      <c r="L124" s="154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4"/>
      <c r="K125" s="6"/>
      <c r="L125" s="154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4"/>
      <c r="K126" s="6"/>
      <c r="L126" s="154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4"/>
      <c r="K127" s="6"/>
      <c r="L127" s="154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4"/>
      <c r="K128" s="6"/>
      <c r="L128" s="154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4"/>
      <c r="K129" s="6"/>
      <c r="L129" s="154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4"/>
      <c r="K130" s="6"/>
      <c r="L130" s="154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4"/>
      <c r="K131" s="6"/>
      <c r="L131" s="154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4"/>
      <c r="K132" s="6"/>
      <c r="L132" s="154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4"/>
      <c r="K133" s="6"/>
      <c r="L133" s="154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4"/>
      <c r="K134" s="6"/>
      <c r="L134" s="154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4"/>
      <c r="K135" s="6"/>
      <c r="L135" s="154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4"/>
      <c r="K136" s="6"/>
      <c r="L136" s="154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4"/>
      <c r="K137" s="6"/>
      <c r="L137" s="154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4"/>
      <c r="K138" s="6"/>
      <c r="L138" s="154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2018-06-18T09:06:42Z</dcterms:modified>
  <cp:category/>
  <cp:version/>
  <cp:contentType/>
  <cp:contentStatus/>
</cp:coreProperties>
</file>